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O:\Arbio\TMF\11. MEDLEMSRELATERAT\Medlemsvärvning\Ack-mapp pdf portföljer\"/>
    </mc:Choice>
  </mc:AlternateContent>
  <xr:revisionPtr revIDLastSave="0" documentId="13_ncr:1_{5B682A94-FE59-4EB5-92EB-F1755B60D9D6}" xr6:coauthVersionLast="47" xr6:coauthVersionMax="47" xr10:uidLastSave="{00000000-0000-0000-0000-000000000000}"/>
  <workbookProtection workbookAlgorithmName="SHA-512" workbookHashValue="MLD84U2M5495W2A2b9kvMbHJoO5lmTWShtig41znHNNRgp91EJDL3OvMQwOapv4sRPwi8yK0A1HncW/95RPz1w==" workbookSaltValue="0X82W+Dwx4Ghwe0AKTpdWw==" workbookSpinCount="100000" lockStructure="1"/>
  <bookViews>
    <workbookView xWindow="3375" yWindow="3375" windowWidth="21600" windowHeight="11295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" l="1"/>
  <c r="F12" i="2" s="1"/>
  <c r="E7" i="1" s="1"/>
  <c r="C5" i="2"/>
  <c r="C8" i="2" s="1"/>
  <c r="E21" i="2"/>
  <c r="C18" i="2" l="1"/>
  <c r="E18" i="2" s="1"/>
  <c r="C12" i="1"/>
  <c r="F8" i="2"/>
  <c r="C10" i="2"/>
  <c r="C34" i="2"/>
  <c r="F34" i="2" s="1"/>
  <c r="C33" i="2"/>
  <c r="F33" i="2" s="1"/>
  <c r="F20" i="2" l="1"/>
  <c r="F19" i="2"/>
  <c r="F9" i="2"/>
  <c r="F35" i="2"/>
  <c r="E27" i="1" s="1"/>
  <c r="F38" i="2"/>
  <c r="F39" i="2"/>
  <c r="F21" i="2" l="1"/>
  <c r="F11" i="2"/>
  <c r="F14" i="2" s="1"/>
  <c r="F10" i="2"/>
  <c r="F40" i="2"/>
  <c r="F42" i="2" s="1"/>
  <c r="E5" i="1" l="1"/>
  <c r="F13" i="2"/>
  <c r="E29" i="1"/>
  <c r="E31" i="1"/>
  <c r="F25" i="2" l="1"/>
  <c r="E16" i="1" s="1"/>
  <c r="F15" i="2"/>
  <c r="E13" i="1"/>
  <c r="F24" i="2" l="1"/>
  <c r="E15" i="1" s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tc={D35DB11B-D8D8-4696-8526-E76CD7BE692F}</author>
  </authors>
  <commentList>
    <comment ref="A28" authorId="0" shapeId="0" xr:uid="{D35DB11B-D8D8-4696-8526-E76CD7BE692F}">
      <text>
        <t>[Trådad kommentar]
I din version av Excel kan du läsa den här trådade kommentaren, men eventuella ändringar i den tas bort om filen öppnas i en senare version av Excel. Läs mer: https://go.microsoft.com/fwlink/?linkid=870924
Kommentar:
    GS har inte anslutit sig till huvudavtalet så därför är deras procent annorlunda gällande TSL</t>
      </text>
    </comment>
  </commentList>
</comments>
</file>

<file path=xl/sharedStrings.xml><?xml version="1.0" encoding="utf-8"?>
<sst xmlns="http://schemas.openxmlformats.org/spreadsheetml/2006/main" count="68" uniqueCount="54">
  <si>
    <t>Hängavtal med facket?</t>
  </si>
  <si>
    <t xml:space="preserve">Ej avdragsgill avgift (ej momspliktig)     </t>
  </si>
  <si>
    <t xml:space="preserve">Avdragsgill avgift (momspliktig)             </t>
  </si>
  <si>
    <t>kr</t>
  </si>
  <si>
    <t xml:space="preserve"> Premie FORA </t>
  </si>
  <si>
    <t xml:space="preserve">Varav följande summa är avdragsgill avgift (momspliktig) </t>
  </si>
  <si>
    <t xml:space="preserve"> Premie Fora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</si>
  <si>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</si>
  <si>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</si>
  <si>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</si>
  <si>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</si>
  <si>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</si>
  <si>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</si>
  <si>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</si>
  <si>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</si>
  <si>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r>
      <t xml:space="preserve">Ungefärlig uträkning av medlemsavgifterna till TMF och Svenskt Näringsliv per år </t>
    </r>
    <r>
      <rPr>
        <sz val="12"/>
        <color theme="1"/>
        <rFont val="Arial"/>
        <family val="2"/>
      </rPr>
      <t>(exkl moms)</t>
    </r>
  </si>
  <si>
    <r>
      <t>Summa avgift till TMF per år</t>
    </r>
    <r>
      <rPr>
        <sz val="10"/>
        <color theme="1"/>
        <rFont val="Arial"/>
        <family val="2"/>
      </rPr>
      <t xml:space="preserve"> exkl moms</t>
    </r>
  </si>
  <si>
    <t>Omsättning</t>
  </si>
  <si>
    <t xml:space="preserve">Ej avdragsgill avgift (ej momspliktig)   </t>
  </si>
  <si>
    <t>Ungefärlig avgift till TMF och Svenskt Näringsliv per år exkl moms</t>
  </si>
  <si>
    <t>*OBS! Fora räknar sina kostnader på innevarande år medans TMF och Svenskt Näringsliv beräknar sina på fjolårets lönekostnad</t>
  </si>
  <si>
    <t>Om ni vill beräkna en ungefärlig skillanden på kostnaden hos Fora om man har hängavtal med facket jämfört med om man har ett medlemskap hos oss på TMF så fyll i era uppgifter i de gula fälten</t>
  </si>
  <si>
    <t>Premie arbetare (TSL) vid medlemskap i TMF</t>
  </si>
  <si>
    <t xml:space="preserve">Ungefärlig premie för omställningsförsäkringen/omställningsavtalet (TSL/TRR) hos FORA om ni har medlemskap i TMF </t>
  </si>
  <si>
    <t>Skillnad premie hos Fora mellan hängavtal och medlemskap i TMF</t>
  </si>
  <si>
    <t>Premie tjänstemän (TTR) vid medlemskap i TMF</t>
  </si>
  <si>
    <r>
      <t xml:space="preserve">Avgift TMF , </t>
    </r>
    <r>
      <rPr>
        <b/>
        <sz val="11"/>
        <color theme="5" tint="-0.249977111117893"/>
        <rFont val="Arial"/>
        <family val="2"/>
      </rPr>
      <t>Minimiavgift 2 500 kr/år</t>
    </r>
  </si>
  <si>
    <r>
      <t>Totalt avdragsgill avgift per år</t>
    </r>
    <r>
      <rPr>
        <sz val="10"/>
        <color theme="1"/>
        <rFont val="Arial"/>
        <family val="2"/>
      </rPr>
      <t xml:space="preserve"> exkl moms</t>
    </r>
  </si>
  <si>
    <r>
      <t>Totalt icke avdragsgill avgift per år</t>
    </r>
    <r>
      <rPr>
        <sz val="10"/>
        <color theme="1"/>
        <rFont val="Arial"/>
        <family val="2"/>
      </rPr>
      <t xml:space="preserve"> exkl moms</t>
    </r>
  </si>
  <si>
    <t>Minimiavgift 2 500 kr/år</t>
  </si>
  <si>
    <t>Summa avgift till TMF per år exkl moms</t>
  </si>
  <si>
    <t>Avgift till TMF och Svenskt Näringsliv per år exkl moms</t>
  </si>
  <si>
    <t>Utbetald bruttolönesumma (inkl personal, VD, ägare och familjemedlem) som avgiften baserar sig på</t>
  </si>
  <si>
    <r>
      <t xml:space="preserve">Fyll i era uppgifter i nedan blåa fält för att räkna ut en ungefärlig kostnad per år. </t>
    </r>
    <r>
      <rPr>
        <b/>
        <sz val="9"/>
        <color rgb="FFFF0000"/>
        <rFont val="Arial"/>
        <family val="2"/>
      </rPr>
      <t>Siffror utan mellanslag</t>
    </r>
  </si>
  <si>
    <r>
      <t xml:space="preserve">Hängavtal. Ange årslönekostnaden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angett till Fora</t>
    </r>
  </si>
  <si>
    <r>
      <t xml:space="preserve">Hängavtal. Ange årslönekostnaden </t>
    </r>
    <r>
      <rPr>
        <b/>
        <sz val="10"/>
        <color theme="1"/>
        <rFont val="Arial"/>
        <family val="2"/>
      </rPr>
      <t>tjänstemän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angett till Fora</t>
    </r>
  </si>
  <si>
    <t>Skillnad på premie hos Fora mellan hängavtal och medlemskap i TMF</t>
  </si>
  <si>
    <r>
      <t xml:space="preserve">Ungefärlig uträkning av medlemsavgifterna till TMF och Svenskt Näringsliv per år </t>
    </r>
    <r>
      <rPr>
        <sz val="12"/>
        <color theme="1"/>
        <rFont val="Arial"/>
        <family val="2"/>
      </rPr>
      <t xml:space="preserve">(exkl moms) </t>
    </r>
  </si>
  <si>
    <t xml:space="preserve">Nettoomsättning* (0,04%) </t>
  </si>
  <si>
    <r>
      <t xml:space="preserve">*Med </t>
    </r>
    <r>
      <rPr>
        <b/>
        <sz val="9"/>
        <color theme="1"/>
        <rFont val="Arial"/>
        <family val="2"/>
      </rPr>
      <t>nettoomsättning</t>
    </r>
    <r>
      <rPr>
        <sz val="9"/>
        <color theme="1"/>
        <rFont val="Arial"/>
        <family val="2"/>
      </rPr>
      <t xml:space="preserve"> menas intäkter från sålda varor och utförda tjänster med avdrag för rabatter, mervärdesskatt och skatt som är direkt knuten till omsättningen. Internomsättning mellan medlemsföretag i en och samma koncern samt annan verksamhet än produktion och försäljning av trä och möbelprodukter räknas bort.</t>
    </r>
  </si>
  <si>
    <t>**OBS! Fora räknar sina kostnader på innevarande år medans TMF och Svenskt Näringsliv beräknar sina på fjolårets lönekostnad</t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</si>
  <si>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</si>
  <si>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t xml:space="preserve">Minimiavgift till Svenskt Näringsliv är 428 kr </t>
  </si>
  <si>
    <r>
      <t xml:space="preserve">Avgift TMF, </t>
    </r>
    <r>
      <rPr>
        <b/>
        <sz val="11"/>
        <color theme="5" tint="-0.249977111117893"/>
        <rFont val="Arial"/>
        <family val="2"/>
      </rPr>
      <t xml:space="preserve">Minimiavgift 2 500 kr/år </t>
    </r>
    <r>
      <rPr>
        <sz val="11"/>
        <color theme="1"/>
        <rFont val="Arial"/>
        <family val="2"/>
      </rPr>
      <t>(på den momspliktiga delen)</t>
    </r>
  </si>
  <si>
    <r>
      <t>Fyll i utbetald bruttolönesumma föregående år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</si>
  <si>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>Fyll i utbetald bruttolönesumma för personalen och vd föregående år</t>
  </si>
  <si>
    <t>Om ni har medlemskap i TMF jämfört med hängavtal med facket så kommer kostnaden för omställningsförsäkringen/omställningsavtalet bli betydligt lägre hos FORA. Den blir med medlemskap i TMF för arbetare (TSL)  0,15 % (av årslönesumman* jämfört med 0,55 % vid hängavtal) och för tjänstemän (TRR) 0,55% (av årslönesumman* jämfört med 0,95 %)</t>
  </si>
  <si>
    <t xml:space="preserve">Om ni har medlemskap i TMF jämfört med hängavtal med facket så kommer kostnaden för omställningsförsäkringen/omställningsavtalet bli betydligt lägre hos Fora. Den blir med medlemskap i TMF för arbetare (TSL) 0,15 % (av årslönesumman* jämfört med 0,55 % vid hängavtal) och för tjänstemän (TRR) 0,55% (av årslönesumman* jämfört med 0,95 %)                                   </t>
  </si>
  <si>
    <t xml:space="preserve">                 TMF preliminär avgiftsberäkning 2025</t>
  </si>
  <si>
    <r>
      <t xml:space="preserve">Fyll i utbetald bruttolönesumma för personal under 2024 </t>
    </r>
    <r>
      <rPr>
        <u/>
        <sz val="10"/>
        <color theme="1"/>
        <rFont val="Arial"/>
        <family val="2"/>
      </rPr>
      <t>inkl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familjemedlem.         (0,26% på lönesumman upp till 7 248 000 kr och 0,22% på lönesumman 7 248 001 kr och över)</t>
    </r>
  </si>
  <si>
    <t>TMF avgift 2025</t>
  </si>
  <si>
    <t xml:space="preserve">Avdragsgill avgift (momspliktig) upp till 0-7248000            </t>
  </si>
  <si>
    <t xml:space="preserve">Avdragsgill avgift (momspliktig)  7248001-            </t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</si>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</sst>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  <numFmt numFmtId="170" formatCode="_-* #,##0.0\ &quot;kr&quot;_-;\-* #,##0.0\ &quot;kr&quot;_-;_-* &quot;-&quot;??\ &quot;kr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3" xfId="0" applyNumberFormat="1" applyFont="1" applyFill="1" applyBorder="1" applyProtection="1">
      <protection locked="0"/>
    </xf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7" xfId="0" applyFont="1" applyFill="1" applyBorder="1" applyProtection="1">
      <protection hidden="1"/>
    </xf>
    <xf numFmtId="165" fontId="5" fillId="7" borderId="7" xfId="0" applyNumberFormat="1" applyFont="1" applyFill="1" applyBorder="1" applyProtection="1">
      <protection hidden="1"/>
    </xf>
    <xf numFmtId="0" fontId="5" fillId="7" borderId="7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Protection="1">
      <protection hidden="1"/>
    </xf>
    <xf numFmtId="165" fontId="3" fillId="6" borderId="6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3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165" fontId="10" fillId="0" borderId="5" xfId="0" applyNumberFormat="1" applyFont="1" applyBorder="1" applyProtection="1">
      <protection hidden="1"/>
    </xf>
    <xf numFmtId="167" fontId="13" fillId="0" borderId="6" xfId="0" applyNumberFormat="1" applyFont="1" applyBorder="1" applyProtection="1">
      <protection hidden="1"/>
    </xf>
    <xf numFmtId="0" fontId="10" fillId="6" borderId="0" xfId="0" applyFont="1" applyFill="1" applyAlignment="1">
      <alignment wrapText="1"/>
    </xf>
    <xf numFmtId="168" fontId="9" fillId="0" borderId="0" xfId="2" applyNumberFormat="1" applyFont="1" applyFill="1" applyBorder="1" applyProtection="1">
      <protection locked="0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0" xfId="1" applyNumberFormat="1" applyFont="1" applyBorder="1" applyProtection="1">
      <protection hidden="1"/>
    </xf>
    <xf numFmtId="168" fontId="9" fillId="0" borderId="1" xfId="2" applyNumberFormat="1" applyFont="1" applyFill="1" applyBorder="1" applyProtection="1">
      <protection hidden="1"/>
    </xf>
    <xf numFmtId="165" fontId="2" fillId="0" borderId="2" xfId="0" applyNumberFormat="1" applyFont="1" applyBorder="1" applyProtection="1">
      <protection hidden="1"/>
    </xf>
    <xf numFmtId="168" fontId="0" fillId="0" borderId="0" xfId="2" applyNumberFormat="1" applyFont="1"/>
    <xf numFmtId="170" fontId="3" fillId="0" borderId="0" xfId="0" applyNumberFormat="1" applyFont="1"/>
    <xf numFmtId="168" fontId="2" fillId="0" borderId="0" xfId="2" applyNumberFormat="1" applyFont="1" applyAlignment="1"/>
    <xf numFmtId="168" fontId="2" fillId="0" borderId="2" xfId="2" applyNumberFormat="1" applyFont="1" applyBorder="1" applyAlignment="1"/>
    <xf numFmtId="167" fontId="9" fillId="0" borderId="0" xfId="0" applyNumberFormat="1" applyFont="1"/>
    <xf numFmtId="10" fontId="10" fillId="0" borderId="0" xfId="0" applyNumberFormat="1" applyFont="1"/>
    <xf numFmtId="167" fontId="10" fillId="8" borderId="6" xfId="0" applyNumberFormat="1" applyFont="1" applyFill="1" applyBorder="1"/>
    <xf numFmtId="166" fontId="10" fillId="0" borderId="0" xfId="0" applyNumberFormat="1" applyFont="1"/>
    <xf numFmtId="167" fontId="10" fillId="0" borderId="0" xfId="2" applyNumberFormat="1" applyFont="1" applyAlignment="1"/>
    <xf numFmtId="0" fontId="5" fillId="10" borderId="4" xfId="0" applyFont="1" applyFill="1" applyBorder="1"/>
    <xf numFmtId="0" fontId="7" fillId="10" borderId="5" xfId="0" applyFont="1" applyFill="1" applyBorder="1"/>
    <xf numFmtId="167" fontId="5" fillId="10" borderId="6" xfId="0" applyNumberFormat="1" applyFont="1" applyFill="1" applyBorder="1"/>
    <xf numFmtId="168" fontId="9" fillId="0" borderId="0" xfId="2" applyNumberFormat="1" applyFont="1" applyFill="1" applyBorder="1" applyProtection="1"/>
    <xf numFmtId="168" fontId="9" fillId="3" borderId="1" xfId="2" applyNumberFormat="1" applyFont="1" applyFill="1" applyBorder="1" applyAlignment="1" applyProtection="1">
      <protection hidden="1"/>
    </xf>
    <xf numFmtId="168" fontId="9" fillId="3" borderId="3" xfId="2" applyNumberFormat="1" applyFont="1" applyFill="1" applyBorder="1" applyProtection="1">
      <protection locked="0"/>
    </xf>
    <xf numFmtId="167" fontId="9" fillId="4" borderId="6" xfId="0" applyNumberFormat="1" applyFont="1" applyFill="1" applyBorder="1"/>
    <xf numFmtId="0" fontId="3" fillId="0" borderId="0" xfId="0" applyFont="1" applyAlignment="1">
      <alignment wrapText="1"/>
    </xf>
    <xf numFmtId="10" fontId="14" fillId="0" borderId="0" xfId="0" applyNumberFormat="1" applyFont="1" applyProtection="1">
      <protection hidden="1"/>
    </xf>
    <xf numFmtId="168" fontId="0" fillId="11" borderId="0" xfId="2" applyNumberFormat="1" applyFont="1" applyFill="1"/>
    <xf numFmtId="168" fontId="0" fillId="11" borderId="0" xfId="0" applyNumberFormat="1" applyFill="1"/>
    <xf numFmtId="0" fontId="21" fillId="9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4" borderId="4" xfId="0" applyFont="1" applyFill="1" applyBorder="1"/>
    <xf numFmtId="0" fontId="0" fillId="4" borderId="5" xfId="0" applyFill="1" applyBorder="1"/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4" xfId="0" applyFont="1" applyFill="1" applyBorder="1"/>
    <xf numFmtId="0" fontId="0" fillId="8" borderId="5" xfId="0" applyFill="1" applyBorder="1"/>
    <xf numFmtId="0" fontId="13" fillId="0" borderId="0" xfId="0" applyFont="1"/>
    <xf numFmtId="0" fontId="0" fillId="0" borderId="0" xfId="0"/>
    <xf numFmtId="165" fontId="19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4" xfId="0" applyFont="1" applyBorder="1" applyProtection="1">
      <protection hidden="1"/>
    </xf>
    <xf numFmtId="0" fontId="0" fillId="0" borderId="5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4" xfId="0" applyFont="1" applyFill="1" applyBorder="1" applyProtection="1">
      <protection hidden="1"/>
    </xf>
    <xf numFmtId="0" fontId="0" fillId="4" borderId="5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38100</xdr:rowOff>
    </xdr:from>
    <xdr:to>
      <xdr:col>1</xdr:col>
      <xdr:colOff>819150</xdr:colOff>
      <xdr:row>0</xdr:row>
      <xdr:rowOff>603250</xdr:rowOff>
    </xdr:to>
    <xdr:pic>
      <xdr:nvPicPr>
        <xdr:cNvPr id="2" name="Bildobjekt 1" descr="En bild som visar design&#10;&#10;Automatiskt genererad beskrivning med medelhög exakthet">
          <a:extLst>
            <a:ext uri="{FF2B5EF4-FFF2-40B4-BE49-F238E27FC236}">
              <a16:creationId xmlns:a16="http://schemas.microsoft.com/office/drawing/2014/main" id="{C52B0570-F1D8-549A-ECAD-1A83CEED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561975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gela Hult" id="{D9A708BA-10AD-426C-BB16-56AE53F86867}" userId="S::ingela.hult@arbio.se::cd9df008-dca2-41d8-b682-98b9508b4cc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8" dT="2022-10-17T12:52:36.79" personId="{D9A708BA-10AD-426C-BB16-56AE53F86867}" id="{D35DB11B-D8D8-4696-8526-E76CD7BE692F}">
    <text>GS har inte anslutit sig till huvudavtalet så därför är deras procent annorlunda gällande TSL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1.42578125" style="1" customWidth="1"/>
    <col min="2" max="2" width="84.85546875" style="1" customWidth="1"/>
    <col min="3" max="3" width="19.28515625" style="2" customWidth="1"/>
    <col min="4" max="4" width="6.28515625" style="3" customWidth="1"/>
    <col min="5" max="5" width="15.85546875" style="1" customWidth="1"/>
    <col min="6" max="6" width="4.285156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55.5" customHeight="1" x14ac:dyDescent="0.25">
      <c r="B1" s="105" t="s">
        <v>48</v>
      </c>
      <c r="C1" s="106"/>
      <c r="D1" s="106"/>
      <c r="E1" s="106"/>
      <c r="F1" s="107"/>
    </row>
    <row r="2" spans="2:7" s="4" customFormat="1" ht="42.75" customHeight="1" x14ac:dyDescent="0.25">
      <c r="B2" s="11" t="s">
        <v>37</v>
      </c>
      <c r="C2" s="110" t="s">
        <v>33</v>
      </c>
      <c r="D2" s="111"/>
      <c r="E2" s="111"/>
      <c r="F2" s="111"/>
    </row>
    <row r="3" spans="2:7" ht="20.100000000000001" customHeight="1" x14ac:dyDescent="0.25">
      <c r="C3" s="116"/>
      <c r="D3" s="115"/>
      <c r="E3" s="115"/>
      <c r="F3" s="115"/>
    </row>
    <row r="4" spans="2:7" s="6" customFormat="1" ht="15" customHeight="1" x14ac:dyDescent="0.25">
      <c r="B4" s="8" t="s">
        <v>43</v>
      </c>
      <c r="C4" s="20"/>
      <c r="D4" s="7"/>
      <c r="F4" s="2"/>
    </row>
    <row r="5" spans="2:7" s="6" customFormat="1" ht="20.100000000000001" customHeight="1" x14ac:dyDescent="0.25">
      <c r="B5" s="117" t="s">
        <v>49</v>
      </c>
      <c r="C5" s="99"/>
      <c r="D5" s="19" t="s">
        <v>3</v>
      </c>
      <c r="E5" s="87">
        <f>Uträkningen!F8+Uträkningen!F9+Uträkningen!F10+Uträkningen!F11</f>
        <v>0</v>
      </c>
      <c r="F5" s="2"/>
    </row>
    <row r="6" spans="2:7" s="6" customFormat="1" ht="9" customHeight="1" x14ac:dyDescent="0.25">
      <c r="B6" s="118"/>
      <c r="C6" s="79"/>
      <c r="D6" s="19"/>
      <c r="E6" s="87"/>
      <c r="F6" s="2"/>
    </row>
    <row r="7" spans="2:7" s="6" customFormat="1" ht="19.5" customHeight="1" thickBot="1" x14ac:dyDescent="0.3">
      <c r="B7" s="15" t="s">
        <v>38</v>
      </c>
      <c r="C7" s="99"/>
      <c r="D7" s="19" t="s">
        <v>3</v>
      </c>
      <c r="E7" s="88">
        <f>Uträkningen!F12</f>
        <v>0</v>
      </c>
      <c r="F7" s="2"/>
    </row>
    <row r="8" spans="2:7" ht="15" customHeight="1" x14ac:dyDescent="0.25">
      <c r="B8" s="16" t="s">
        <v>30</v>
      </c>
      <c r="C8" s="86"/>
      <c r="D8" s="19"/>
      <c r="E8" s="89">
        <f>Uträkningen!F15</f>
        <v>2500</v>
      </c>
      <c r="F8" s="9"/>
      <c r="G8" s="17"/>
    </row>
    <row r="9" spans="2:7" ht="54" customHeight="1" x14ac:dyDescent="0.25">
      <c r="B9" s="101" t="s">
        <v>39</v>
      </c>
      <c r="C9" s="21"/>
      <c r="D9" s="19"/>
      <c r="E9" s="90"/>
      <c r="F9" s="10"/>
      <c r="G9" s="16"/>
    </row>
    <row r="10" spans="2:7" ht="14.25" customHeight="1" x14ac:dyDescent="0.25">
      <c r="B10" s="101"/>
      <c r="C10" s="21"/>
      <c r="D10" s="19"/>
      <c r="E10" s="90"/>
      <c r="F10" s="10"/>
      <c r="G10" s="16"/>
    </row>
    <row r="11" spans="2:7" s="6" customFormat="1" ht="15" customHeight="1" x14ac:dyDescent="0.25">
      <c r="B11" s="14" t="s">
        <v>53</v>
      </c>
      <c r="C11" s="22"/>
      <c r="D11" s="19"/>
      <c r="E11" s="90"/>
      <c r="F11" s="10"/>
      <c r="G11" s="16"/>
    </row>
    <row r="12" spans="2:7" s="6" customFormat="1" ht="26.25" x14ac:dyDescent="0.25">
      <c r="B12" s="15" t="s">
        <v>32</v>
      </c>
      <c r="C12" s="97">
        <f>Uträkningen!C5</f>
        <v>0</v>
      </c>
      <c r="D12" s="19" t="s">
        <v>3</v>
      </c>
      <c r="E12" s="90"/>
      <c r="F12" s="10"/>
      <c r="G12" s="16"/>
    </row>
    <row r="13" spans="2:7" ht="15" customHeight="1" x14ac:dyDescent="0.25">
      <c r="B13" s="15" t="s">
        <v>14</v>
      </c>
      <c r="C13" s="1"/>
      <c r="D13" s="16"/>
      <c r="E13" s="89">
        <f>Uträkningen!F21</f>
        <v>428</v>
      </c>
      <c r="F13" s="1"/>
      <c r="G13" s="18"/>
    </row>
    <row r="14" spans="2:7" ht="15" customHeight="1" x14ac:dyDescent="0.2">
      <c r="F14" s="12"/>
    </row>
    <row r="15" spans="2:7" s="6" customFormat="1" ht="20.100000000000001" customHeight="1" x14ac:dyDescent="0.25">
      <c r="B15" s="94" t="s">
        <v>31</v>
      </c>
      <c r="C15" s="95"/>
      <c r="D15" s="95"/>
      <c r="E15" s="96">
        <f>Uträkningen!F24</f>
        <v>2928</v>
      </c>
    </row>
    <row r="16" spans="2:7" ht="15" x14ac:dyDescent="0.25">
      <c r="B16" s="112" t="s">
        <v>5</v>
      </c>
      <c r="C16" s="113"/>
      <c r="D16" s="113"/>
      <c r="E16" s="91">
        <f>Uträkningen!F25</f>
        <v>2530</v>
      </c>
    </row>
    <row r="19" spans="2:8" s="5" customFormat="1" ht="15.75" x14ac:dyDescent="0.25">
      <c r="B19" s="8" t="s">
        <v>0</v>
      </c>
      <c r="C19" s="1"/>
      <c r="D19" s="1"/>
      <c r="E19" s="1"/>
      <c r="F19" s="1"/>
      <c r="G19" s="1"/>
      <c r="H19" s="1"/>
    </row>
    <row r="20" spans="2:8" ht="68.25" customHeight="1" x14ac:dyDescent="0.25">
      <c r="B20" s="15" t="s">
        <v>47</v>
      </c>
      <c r="G20" s="5"/>
      <c r="H20" s="5"/>
    </row>
    <row r="21" spans="2:8" ht="15" x14ac:dyDescent="0.25">
      <c r="C21" s="12"/>
      <c r="D21" s="8"/>
      <c r="E21" s="8"/>
      <c r="F21" s="12"/>
    </row>
    <row r="22" spans="2:8" s="8" customFormat="1" ht="15" x14ac:dyDescent="0.25">
      <c r="B22" s="8" t="s">
        <v>40</v>
      </c>
      <c r="C22" s="2"/>
      <c r="D22" s="1"/>
      <c r="E22" s="1"/>
      <c r="F22" s="2"/>
      <c r="G22" s="1"/>
      <c r="H22" s="1"/>
    </row>
    <row r="23" spans="2:8" ht="30" customHeight="1" x14ac:dyDescent="0.25">
      <c r="B23" s="78" t="s">
        <v>21</v>
      </c>
      <c r="C23" s="24"/>
      <c r="D23" s="1"/>
      <c r="E23" s="28"/>
      <c r="F23" s="8"/>
      <c r="G23" s="8"/>
    </row>
    <row r="24" spans="2:8" ht="15" customHeight="1" x14ac:dyDescent="0.25">
      <c r="B24" s="15"/>
      <c r="C24" s="24"/>
      <c r="D24" s="1"/>
      <c r="E24" s="28" t="s">
        <v>6</v>
      </c>
      <c r="F24" s="8"/>
      <c r="G24" s="8"/>
    </row>
    <row r="25" spans="2:8" x14ac:dyDescent="0.2">
      <c r="B25" s="16" t="s">
        <v>34</v>
      </c>
      <c r="C25" s="25"/>
      <c r="D25" s="19" t="s">
        <v>3</v>
      </c>
      <c r="E25" s="16"/>
      <c r="F25" s="26"/>
    </row>
    <row r="26" spans="2:8" x14ac:dyDescent="0.2">
      <c r="B26" s="16" t="s">
        <v>35</v>
      </c>
      <c r="C26" s="25"/>
      <c r="D26" s="19" t="s">
        <v>3</v>
      </c>
      <c r="E26" s="16"/>
      <c r="F26" s="1"/>
    </row>
    <row r="27" spans="2:8" ht="15" x14ac:dyDescent="0.25">
      <c r="B27" s="114" t="s">
        <v>11</v>
      </c>
      <c r="C27" s="115"/>
      <c r="D27" s="115"/>
      <c r="E27" s="93">
        <f>Uträkningen!F35</f>
        <v>0</v>
      </c>
      <c r="F27" s="1"/>
    </row>
    <row r="28" spans="2:8" x14ac:dyDescent="0.2">
      <c r="B28" s="16"/>
      <c r="C28" s="26"/>
      <c r="D28" s="19"/>
      <c r="E28" s="92"/>
      <c r="F28" s="27"/>
    </row>
    <row r="29" spans="2:8" s="13" customFormat="1" ht="15" x14ac:dyDescent="0.25">
      <c r="B29" s="114" t="s">
        <v>23</v>
      </c>
      <c r="C29" s="115"/>
      <c r="D29" s="115"/>
      <c r="E29" s="93">
        <f>Uträkningen!F40</f>
        <v>0</v>
      </c>
      <c r="F29" s="1"/>
    </row>
    <row r="30" spans="2:8" x14ac:dyDescent="0.2">
      <c r="B30" s="4"/>
      <c r="C30" s="23"/>
      <c r="D30" s="19"/>
      <c r="E30" s="16"/>
      <c r="F30" s="23"/>
      <c r="G30" s="13"/>
      <c r="H30" s="13"/>
    </row>
    <row r="31" spans="2:8" ht="15" x14ac:dyDescent="0.25">
      <c r="B31" s="108" t="s">
        <v>36</v>
      </c>
      <c r="C31" s="109"/>
      <c r="D31" s="109"/>
      <c r="E31" s="100">
        <f>Uträkningen!F42</f>
        <v>0</v>
      </c>
      <c r="F31" s="23"/>
    </row>
  </sheetData>
  <sheetProtection algorithmName="SHA-512" hashValue="gLEBcT1UxrQRpvA78Cul0B7KeB3cc3AIMZhp/BtZI9Zy0060XqmS+pjxYJxmYZukqo5LFJgsHrz4VjaX7AojEA==" saltValue="EFeL2roDDqbJo6Ls28dbwg==" spinCount="100000" sheet="1" objects="1" scenarios="1"/>
  <mergeCells count="8">
    <mergeCell ref="B1:F1"/>
    <mergeCell ref="B31:D31"/>
    <mergeCell ref="C2:F2"/>
    <mergeCell ref="B16:D16"/>
    <mergeCell ref="B27:D27"/>
    <mergeCell ref="B29:D29"/>
    <mergeCell ref="C3:F3"/>
    <mergeCell ref="B5:B6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C10" sqref="C10"/>
    </sheetView>
  </sheetViews>
  <sheetFormatPr defaultRowHeight="14.25" x14ac:dyDescent="0.2"/>
  <cols>
    <col min="1" max="1" width="85" style="30" customWidth="1"/>
    <col min="2" max="2" width="9.140625" style="30"/>
    <col min="3" max="3" width="22.28515625" style="31" customWidth="1"/>
    <col min="4" max="4" width="4.28515625" style="32" customWidth="1"/>
    <col min="5" max="5" width="15.5703125" style="30" customWidth="1"/>
    <col min="6" max="6" width="18.85546875" style="31" customWidth="1"/>
    <col min="7" max="7" width="50.85546875" style="30" customWidth="1"/>
    <col min="8" max="8" width="9.140625" style="30"/>
    <col min="9" max="9" width="18.42578125" style="30" customWidth="1"/>
    <col min="10" max="16384" width="9.140625" style="30"/>
  </cols>
  <sheetData>
    <row r="1" spans="1:7" ht="32.25" customHeight="1" x14ac:dyDescent="0.2">
      <c r="A1" s="29" t="s">
        <v>50</v>
      </c>
    </row>
    <row r="2" spans="1:7" s="34" customFormat="1" ht="31.5" customHeight="1" x14ac:dyDescent="0.25">
      <c r="A2" s="33" t="s">
        <v>15</v>
      </c>
      <c r="C2" s="119" t="s">
        <v>8</v>
      </c>
      <c r="D2" s="120"/>
      <c r="E2" s="120"/>
      <c r="F2" s="120"/>
    </row>
    <row r="3" spans="1:7" ht="20.100000000000001" customHeight="1" x14ac:dyDescent="0.2">
      <c r="C3" s="35" t="s">
        <v>7</v>
      </c>
    </row>
    <row r="4" spans="1:7" s="37" customFormat="1" ht="15" customHeight="1" thickBot="1" x14ac:dyDescent="0.3">
      <c r="A4" s="36" t="s">
        <v>26</v>
      </c>
      <c r="C4" s="38"/>
      <c r="D4" s="39"/>
      <c r="F4" s="31"/>
    </row>
    <row r="5" spans="1:7" s="37" customFormat="1" ht="15" customHeight="1" thickBot="1" x14ac:dyDescent="0.3">
      <c r="A5" s="40" t="s">
        <v>45</v>
      </c>
      <c r="C5" s="41">
        <f>Avgiftsberäkning!C5</f>
        <v>0</v>
      </c>
      <c r="D5" s="42" t="s">
        <v>3</v>
      </c>
      <c r="F5" s="31"/>
    </row>
    <row r="6" spans="1:7" s="37" customFormat="1" ht="15" customHeight="1" x14ac:dyDescent="0.25">
      <c r="A6" s="40"/>
      <c r="C6" s="85">
        <v>7248000</v>
      </c>
      <c r="D6" s="42"/>
    </row>
    <row r="7" spans="1:7" s="37" customFormat="1" ht="15" customHeight="1" x14ac:dyDescent="0.25">
      <c r="A7" s="40"/>
      <c r="C7" s="85"/>
      <c r="D7" s="42"/>
    </row>
    <row r="8" spans="1:7" ht="15" customHeight="1" x14ac:dyDescent="0.25">
      <c r="A8" s="43" t="s">
        <v>51</v>
      </c>
      <c r="C8" s="103">
        <f>IF(C5&gt;=7248000,C6,C5)</f>
        <v>0</v>
      </c>
      <c r="D8" s="42"/>
      <c r="E8" s="44">
        <v>2.5000000000000001E-3</v>
      </c>
      <c r="F8" s="45">
        <f>C8*E8</f>
        <v>0</v>
      </c>
      <c r="G8" s="45"/>
    </row>
    <row r="9" spans="1:7" ht="15" customHeight="1" x14ac:dyDescent="0.2">
      <c r="A9" s="43" t="s">
        <v>18</v>
      </c>
      <c r="C9" s="30"/>
      <c r="D9" s="42"/>
      <c r="E9" s="44">
        <v>1E-4</v>
      </c>
      <c r="F9" s="45">
        <f>C8*E9</f>
        <v>0</v>
      </c>
      <c r="G9" s="46"/>
    </row>
    <row r="10" spans="1:7" ht="15" customHeight="1" x14ac:dyDescent="0.25">
      <c r="A10" s="43" t="s">
        <v>52</v>
      </c>
      <c r="C10" s="104">
        <f>IF((C5-C6)&gt;=0,C5-C6,0)</f>
        <v>0</v>
      </c>
      <c r="D10" s="42"/>
      <c r="E10" s="44">
        <v>2.0999999999999999E-3</v>
      </c>
      <c r="F10" s="82">
        <f>C10*E10</f>
        <v>0</v>
      </c>
      <c r="G10" s="46"/>
    </row>
    <row r="11" spans="1:7" ht="15" customHeight="1" thickBot="1" x14ac:dyDescent="0.3">
      <c r="A11" s="43" t="s">
        <v>1</v>
      </c>
      <c r="C11"/>
      <c r="D11" s="42"/>
      <c r="E11" s="44">
        <v>1E-4</v>
      </c>
      <c r="F11" s="45">
        <f>C10*E11</f>
        <v>0</v>
      </c>
      <c r="G11" s="46"/>
    </row>
    <row r="12" spans="1:7" ht="15" customHeight="1" thickBot="1" x14ac:dyDescent="0.3">
      <c r="A12" s="43" t="s">
        <v>17</v>
      </c>
      <c r="C12" s="98">
        <f>Avgiftsberäkning!C7</f>
        <v>0</v>
      </c>
      <c r="D12" s="42"/>
      <c r="E12" s="44">
        <v>4.0000000000000002E-4</v>
      </c>
      <c r="F12" s="82">
        <f>C12*E12</f>
        <v>0</v>
      </c>
      <c r="G12" s="46"/>
    </row>
    <row r="13" spans="1:7" ht="15" customHeight="1" x14ac:dyDescent="0.25">
      <c r="A13" s="48" t="s">
        <v>27</v>
      </c>
      <c r="C13"/>
      <c r="D13" s="42"/>
      <c r="E13" s="44"/>
      <c r="F13" s="82">
        <f>IF((F8+F10+F12)&gt;=2500,F8+F10+F12,2500)</f>
        <v>2500</v>
      </c>
      <c r="G13" s="46" t="s">
        <v>29</v>
      </c>
    </row>
    <row r="14" spans="1:7" ht="15" customHeight="1" thickBot="1" x14ac:dyDescent="0.3">
      <c r="A14" s="48" t="s">
        <v>28</v>
      </c>
      <c r="C14" s="49"/>
      <c r="D14" s="42"/>
      <c r="F14" s="84">
        <f>F9+F11</f>
        <v>0</v>
      </c>
      <c r="G14" s="46"/>
    </row>
    <row r="15" spans="1:7" ht="15" customHeight="1" x14ac:dyDescent="0.25">
      <c r="A15" s="48" t="s">
        <v>16</v>
      </c>
      <c r="C15" s="49"/>
      <c r="D15" s="42"/>
      <c r="F15" s="50">
        <f>F13+F14</f>
        <v>2500</v>
      </c>
      <c r="G15" s="46"/>
    </row>
    <row r="16" spans="1:7" ht="15" customHeight="1" x14ac:dyDescent="0.25">
      <c r="C16" s="49"/>
      <c r="D16" s="42"/>
      <c r="E16" s="44"/>
      <c r="F16" s="51"/>
      <c r="G16" s="43"/>
    </row>
    <row r="17" spans="1:8" s="37" customFormat="1" ht="15" customHeight="1" thickBot="1" x14ac:dyDescent="0.3">
      <c r="A17" s="52" t="s">
        <v>41</v>
      </c>
      <c r="B17" s="37" t="s">
        <v>12</v>
      </c>
      <c r="C17" s="49"/>
      <c r="D17" s="42"/>
      <c r="E17" s="44"/>
      <c r="F17" s="51"/>
      <c r="G17" s="43"/>
    </row>
    <row r="18" spans="1:8" s="37" customFormat="1" ht="15" customHeight="1" thickBot="1" x14ac:dyDescent="0.3">
      <c r="A18" s="15" t="s">
        <v>44</v>
      </c>
      <c r="C18" s="83">
        <f>C5</f>
        <v>0</v>
      </c>
      <c r="D18" s="42" t="s">
        <v>3</v>
      </c>
      <c r="E18" s="53">
        <f>(C18-500000)</f>
        <v>-500000</v>
      </c>
      <c r="F18" s="51"/>
      <c r="G18" s="43"/>
    </row>
    <row r="19" spans="1:8" ht="15" customHeight="1" x14ac:dyDescent="0.2">
      <c r="A19" s="43" t="s">
        <v>1</v>
      </c>
      <c r="C19" s="45"/>
      <c r="D19" s="42"/>
      <c r="E19" s="80">
        <v>7.1000000000000002E-4</v>
      </c>
      <c r="F19" s="45">
        <f>IF((E18*E19)&gt;=398,E18*E19,398)</f>
        <v>398</v>
      </c>
      <c r="G19" s="43"/>
    </row>
    <row r="20" spans="1:8" ht="15" customHeight="1" thickBot="1" x14ac:dyDescent="0.25">
      <c r="A20" s="43" t="s">
        <v>2</v>
      </c>
      <c r="C20" s="54"/>
      <c r="D20" s="42"/>
      <c r="E20" s="81">
        <v>6.0000000000000002E-5</v>
      </c>
      <c r="F20" s="47">
        <f>IF((E18*E20)&gt;=30,E18*E20,30)</f>
        <v>30</v>
      </c>
      <c r="G20" s="43"/>
    </row>
    <row r="21" spans="1:8" ht="27.75" customHeight="1" x14ac:dyDescent="0.25">
      <c r="A21" s="40" t="s">
        <v>13</v>
      </c>
      <c r="D21" s="43"/>
      <c r="E21" s="80">
        <f>E19+E20</f>
        <v>7.7000000000000007E-4</v>
      </c>
      <c r="F21" s="50">
        <f>IF((F19+F20)&gt;=428,F19+F20,428)</f>
        <v>428</v>
      </c>
      <c r="G21" s="55" t="s">
        <v>42</v>
      </c>
    </row>
    <row r="22" spans="1:8" ht="15" customHeight="1" x14ac:dyDescent="0.25">
      <c r="A22" s="34"/>
      <c r="D22" s="30"/>
      <c r="E22" s="56"/>
      <c r="F22" s="50"/>
      <c r="G22" s="34"/>
    </row>
    <row r="23" spans="1:8" ht="15" customHeight="1" thickBot="1" x14ac:dyDescent="0.25">
      <c r="F23" s="57"/>
    </row>
    <row r="24" spans="1:8" s="37" customFormat="1" ht="20.100000000000001" customHeight="1" x14ac:dyDescent="0.25">
      <c r="A24" s="58" t="s">
        <v>19</v>
      </c>
      <c r="B24" s="58"/>
      <c r="C24" s="59"/>
      <c r="D24" s="60"/>
      <c r="E24" s="58"/>
      <c r="F24" s="59">
        <f>F15+F21</f>
        <v>2928</v>
      </c>
    </row>
    <row r="25" spans="1:8" ht="15" x14ac:dyDescent="0.25">
      <c r="A25" s="125" t="s">
        <v>5</v>
      </c>
      <c r="B25" s="126"/>
      <c r="C25" s="126"/>
      <c r="D25" s="61"/>
      <c r="E25" s="62"/>
      <c r="F25" s="63">
        <f>F13+F20</f>
        <v>2530</v>
      </c>
    </row>
    <row r="27" spans="1:8" s="64" customFormat="1" ht="15.75" x14ac:dyDescent="0.25">
      <c r="A27" s="36" t="s">
        <v>0</v>
      </c>
      <c r="C27" s="30"/>
      <c r="D27" s="30"/>
      <c r="E27" s="30"/>
      <c r="F27" s="30"/>
      <c r="G27" s="30"/>
      <c r="H27" s="30"/>
    </row>
    <row r="28" spans="1:8" ht="56.25" customHeight="1" x14ac:dyDescent="0.25">
      <c r="A28" s="40" t="s">
        <v>46</v>
      </c>
      <c r="G28" s="64"/>
      <c r="H28" s="64"/>
    </row>
    <row r="29" spans="1:8" ht="15" x14ac:dyDescent="0.25">
      <c r="C29" s="57"/>
      <c r="D29" s="36"/>
      <c r="E29" s="36"/>
      <c r="F29" s="57"/>
    </row>
    <row r="30" spans="1:8" s="36" customFormat="1" ht="15" x14ac:dyDescent="0.25">
      <c r="A30" s="36" t="s">
        <v>20</v>
      </c>
      <c r="C30" s="31"/>
      <c r="D30" s="30"/>
      <c r="E30" s="30"/>
      <c r="F30" s="31"/>
      <c r="G30" s="30"/>
      <c r="H30" s="30"/>
    </row>
    <row r="31" spans="1:8" ht="30" customHeight="1" x14ac:dyDescent="0.25">
      <c r="A31" s="40" t="s">
        <v>21</v>
      </c>
      <c r="B31" s="65"/>
      <c r="C31" s="30"/>
      <c r="D31" s="66"/>
      <c r="E31" s="36"/>
      <c r="F31" s="36"/>
    </row>
    <row r="32" spans="1:8" ht="15" x14ac:dyDescent="0.25">
      <c r="C32" s="65"/>
      <c r="D32" s="30"/>
      <c r="F32" s="66" t="s">
        <v>4</v>
      </c>
      <c r="G32" s="36"/>
      <c r="H32" s="36"/>
    </row>
    <row r="33" spans="1:8" ht="12.75" customHeight="1" x14ac:dyDescent="0.2">
      <c r="A33" s="43" t="s">
        <v>9</v>
      </c>
      <c r="C33" s="67">
        <f>Avgiftsberäkning!C25</f>
        <v>0</v>
      </c>
      <c r="D33" s="42" t="s">
        <v>3</v>
      </c>
      <c r="E33" s="90">
        <v>5.4999999999999997E-3</v>
      </c>
      <c r="F33" s="68">
        <f>C33*E33</f>
        <v>0</v>
      </c>
    </row>
    <row r="34" spans="1:8" ht="15" thickBot="1" x14ac:dyDescent="0.25">
      <c r="A34" s="43" t="s">
        <v>10</v>
      </c>
      <c r="C34" s="67">
        <f>Avgiftsberäkning!C26</f>
        <v>0</v>
      </c>
      <c r="D34" s="42" t="s">
        <v>3</v>
      </c>
      <c r="E34" s="90">
        <v>9.4999999999999998E-3</v>
      </c>
      <c r="F34" s="69">
        <f>C34*E34</f>
        <v>0</v>
      </c>
    </row>
    <row r="35" spans="1:8" ht="15" x14ac:dyDescent="0.25">
      <c r="A35" s="123" t="s">
        <v>11</v>
      </c>
      <c r="B35" s="124"/>
      <c r="C35" s="124"/>
      <c r="D35" s="42"/>
      <c r="E35" s="44"/>
      <c r="F35" s="70">
        <f>F33+F34</f>
        <v>0</v>
      </c>
    </row>
    <row r="36" spans="1:8" x14ac:dyDescent="0.2">
      <c r="A36" s="71"/>
      <c r="C36" s="68"/>
      <c r="D36" s="42"/>
      <c r="E36" s="44"/>
      <c r="F36" s="70"/>
    </row>
    <row r="37" spans="1:8" x14ac:dyDescent="0.2">
      <c r="A37" s="40"/>
      <c r="C37" s="68"/>
      <c r="D37" s="42"/>
      <c r="E37" s="44"/>
      <c r="F37" s="68"/>
    </row>
    <row r="38" spans="1:8" x14ac:dyDescent="0.2">
      <c r="A38" s="43" t="s">
        <v>22</v>
      </c>
      <c r="C38" s="68"/>
      <c r="D38" s="42"/>
      <c r="E38" s="90">
        <v>1.5E-3</v>
      </c>
      <c r="F38" s="68">
        <f>C33*E38</f>
        <v>0</v>
      </c>
    </row>
    <row r="39" spans="1:8" ht="15" thickBot="1" x14ac:dyDescent="0.25">
      <c r="A39" s="43" t="s">
        <v>25</v>
      </c>
      <c r="C39" s="68"/>
      <c r="D39" s="42"/>
      <c r="E39" s="90">
        <v>5.4999999999999997E-3</v>
      </c>
      <c r="F39" s="69">
        <f>C34*E39</f>
        <v>0</v>
      </c>
    </row>
    <row r="40" spans="1:8" s="73" customFormat="1" ht="15" x14ac:dyDescent="0.25">
      <c r="A40" s="123" t="s">
        <v>23</v>
      </c>
      <c r="B40" s="124"/>
      <c r="C40" s="124"/>
      <c r="D40" s="72"/>
      <c r="E40" s="102"/>
      <c r="F40" s="70">
        <f>F38+F39</f>
        <v>0</v>
      </c>
      <c r="G40" s="30"/>
      <c r="H40" s="30"/>
    </row>
    <row r="41" spans="1:8" x14ac:dyDescent="0.2">
      <c r="A41" s="34"/>
      <c r="C41" s="74"/>
      <c r="D41" s="42"/>
      <c r="E41" s="44"/>
      <c r="F41" s="74"/>
      <c r="G41" s="73"/>
      <c r="H41" s="73"/>
    </row>
    <row r="42" spans="1:8" ht="15" x14ac:dyDescent="0.25">
      <c r="A42" s="121" t="s">
        <v>24</v>
      </c>
      <c r="B42" s="122"/>
      <c r="C42" s="122"/>
      <c r="D42" s="75"/>
      <c r="E42" s="76"/>
      <c r="F42" s="77">
        <f>F40-F35</f>
        <v>0</v>
      </c>
    </row>
  </sheetData>
  <sheetProtection selectLockedCells="1" selectUnlockedCells="1"/>
  <mergeCells count="5">
    <mergeCell ref="C2:F2"/>
    <mergeCell ref="A42:C42"/>
    <mergeCell ref="A35:C35"/>
    <mergeCell ref="A40:C40"/>
    <mergeCell ref="A25:C2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2025-02-18T09:05:46Z</dcterms:modified>
</cp:coreProperties>
</file>